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definedNames>
    <definedName name="_xlnm._FilterDatabase" localSheetId="0" hidden="1">'4TO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10" i="1"/>
  <c r="I11" i="1"/>
  <c r="I13" i="1"/>
  <c r="K10" i="1" l="1"/>
  <c r="J9" i="1"/>
  <c r="I9" i="1"/>
  <c r="I54" i="1"/>
  <c r="I50" i="1"/>
  <c r="I49" i="1"/>
  <c r="I48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I123" i="1" s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I9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I38" i="1" s="1"/>
  <c r="D38" i="1"/>
  <c r="C38" i="1"/>
  <c r="E28" i="1"/>
  <c r="G28" i="1"/>
  <c r="F28" i="1"/>
  <c r="D28" i="1"/>
  <c r="C28" i="1"/>
  <c r="G18" i="1"/>
  <c r="F18" i="1"/>
  <c r="I18" i="1" s="1"/>
  <c r="E18" i="1"/>
  <c r="D18" i="1"/>
  <c r="C18" i="1"/>
  <c r="E10" i="1"/>
  <c r="G10" i="1"/>
  <c r="F10" i="1"/>
  <c r="D10" i="1"/>
  <c r="I113" i="1" l="1"/>
  <c r="I103" i="1"/>
  <c r="J103" i="1" s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J11" i="1" l="1"/>
  <c r="J10" i="1"/>
  <c r="J15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<sst xmlns="http://schemas.openxmlformats.org/spreadsheetml/2006/main" count="177" uniqueCount="108">
  <si>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</si>
  <si>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</si>
  <si>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</si>
  <si>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</si>
  <si>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</si>
  <si>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</si>
  <si>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</si>
  <si>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</si>
  <si>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</si>
  <si>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</si>
  <si>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</si>
  <si>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</si>
  <si>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</si>
  <si>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</si>
  <si>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</si>
  <si>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</si>
  <si>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</si>
  <si>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</si>
  <si>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</si>
  <si>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</si>
  <si>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</si>
  <si>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</si>
  <si>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</si>
  <si>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</si>
  <si>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</si>
  <si>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</si>
  <si>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</si>
  <si>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</si>
  <si>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</si>
  <si>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</si>
  <si>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</si>
  <si>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</si>
  <si>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</si>
  <si>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</si>
  <si>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</si>
  <si>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</si>
  <si>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</si>
  <si>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</si>
  <si>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</si>
  <si>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</si>
  <si>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</si>
  <si>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</si>
  <si>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</si>
  <si>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</si>
  <si>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</si>
  <si>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</si>
  <si>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</si>
  <si>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</si>
  <si>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</si>
  <si>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</si>
  <si>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</si>
  <si>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</si>
  <si>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</si>
  <si>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</si>
  <si>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</si>
  <si>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</si>
  <si>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</si>
  <si>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</si>
  <si>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</si>
  <si>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</si>
  <si>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</si>
  <si>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</si>
  <si>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</si>
  <si>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</si>
  <si>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</si>
  <si>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</si>
  <si>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</si>
  <si>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</si>
  <si>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</si>
  <si>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</si>
  <si>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</si>
  <si>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</si>
  <si>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</si>
  <si>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</si>
  <si>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</si>
  <si>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</si>
  <si>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</si>
  <si>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</si>
  <si>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</si>
  <si>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</si>
  <si>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</si>
  <si>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</si>
  <si>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</si>
  <si>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</si>
  <si>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</si>
  <si>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</si>
  <si>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</si>
  <si>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</si>
  <si>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</si>
  <si>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</si>
  <si>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</si>
  <si>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</si>
  <si>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</si>
  <si>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</si>
  <si>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</si>
  <si>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</si>
  <si>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</si>
  <si>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</si>
  <si>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</si>
  <si>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</si>
  <si>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</si>
  <si>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</si>
  <si>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</si>
  <si>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</si>
  <si>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Del 1 de enero al 31 de diciembre de 2021</t>
  </si>
  <si>
    <t>2.1.1.7.5.3</t>
  </si>
  <si>
    <t>CREDITOS DE FONDOS DE VIVIENDA</t>
  </si>
  <si>
    <t>total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</si>
</sst>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I1" sqref="I1:O1048576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64" t="s">
        <v>1</v>
      </c>
      <c r="B1" s="65"/>
      <c r="C1" s="65"/>
      <c r="D1" s="65"/>
      <c r="E1" s="65"/>
      <c r="F1" s="65"/>
      <c r="G1" s="65"/>
      <c r="H1" s="66"/>
      <c r="I1" s="28" t="s">
        <v>90</v>
      </c>
      <c r="J1" s="29" t="s">
        <v>91</v>
      </c>
      <c r="K1" s="47">
        <v>2814120.95</v>
      </c>
    </row>
    <row r="2" spans="1:12" ht="22.5" x14ac:dyDescent="0.25">
      <c r="A2" s="67" t="s">
        <v>4</v>
      </c>
      <c r="B2" s="68"/>
      <c r="C2" s="68"/>
      <c r="D2" s="68"/>
      <c r="E2" s="68"/>
      <c r="F2" s="68"/>
      <c r="G2" s="68"/>
      <c r="H2" s="69"/>
      <c r="I2" s="30" t="s">
        <v>92</v>
      </c>
      <c r="J2" s="31" t="s">
        <v>93</v>
      </c>
      <c r="K2" s="48">
        <v>4657401.9800000004</v>
      </c>
      <c r="L2" s="33">
        <f>+I19+I22+I23+I24+I25+I27+I29+I30+I33+I34+I49+I50+I54+I94+I97+I98+I100+I102+I104+I108+I109</f>
        <v>4392393.2100000009</v>
      </c>
    </row>
    <row r="3" spans="1:12" s="5" customFormat="1" x14ac:dyDescent="0.25">
      <c r="A3" s="67" t="s">
        <v>5</v>
      </c>
      <c r="B3" s="68"/>
      <c r="C3" s="68"/>
      <c r="D3" s="68"/>
      <c r="E3" s="68"/>
      <c r="F3" s="68"/>
      <c r="G3" s="68"/>
      <c r="H3" s="69"/>
      <c r="I3" s="5" t="s">
        <v>94</v>
      </c>
      <c r="J3" s="5" t="s">
        <v>95</v>
      </c>
      <c r="K3" s="49">
        <v>1609621</v>
      </c>
    </row>
    <row r="4" spans="1:12" x14ac:dyDescent="0.25">
      <c r="A4" s="67" t="s">
        <v>104</v>
      </c>
      <c r="B4" s="68"/>
      <c r="C4" s="68"/>
      <c r="D4" s="68"/>
      <c r="E4" s="68"/>
      <c r="F4" s="68"/>
      <c r="G4" s="68"/>
      <c r="H4" s="69"/>
      <c r="I4" t="s">
        <v>96</v>
      </c>
      <c r="J4" t="s">
        <v>97</v>
      </c>
      <c r="K4" s="50">
        <v>5793.84</v>
      </c>
    </row>
    <row r="5" spans="1:12" ht="15.75" thickBot="1" x14ac:dyDescent="0.3">
      <c r="A5" s="70" t="s">
        <v>0</v>
      </c>
      <c r="B5" s="71"/>
      <c r="C5" s="71"/>
      <c r="D5" s="71"/>
      <c r="E5" s="71"/>
      <c r="F5" s="71"/>
      <c r="G5" s="71"/>
      <c r="H5" s="72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62" t="s">
        <v>2</v>
      </c>
      <c r="B6" s="62"/>
      <c r="C6" s="73" t="s">
        <v>6</v>
      </c>
      <c r="D6" s="74"/>
      <c r="E6" s="74"/>
      <c r="F6" s="74"/>
      <c r="G6" s="75"/>
      <c r="H6" s="76" t="s">
        <v>7</v>
      </c>
      <c r="I6" s="2" t="s">
        <v>100</v>
      </c>
      <c r="J6" s="2" t="s">
        <v>101</v>
      </c>
      <c r="K6" s="51">
        <v>184645.06</v>
      </c>
    </row>
    <row r="7" spans="1:12" ht="30.75" thickBot="1" x14ac:dyDescent="0.3">
      <c r="A7" s="63"/>
      <c r="B7" s="63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77"/>
      <c r="I7" s="53" t="s">
        <v>105</v>
      </c>
      <c r="J7" s="54" t="s">
        <v>106</v>
      </c>
      <c r="K7" s="52">
        <v>87749.88</v>
      </c>
      <c r="L7" s="25" t="e">
        <f>+J8-1088924.3</f>
        <v>#VALUE!</v>
      </c>
    </row>
    <row r="8" spans="1:12" x14ac:dyDescent="0.25">
      <c r="A8" s="60" t="s">
        <v>12</v>
      </c>
      <c r="B8" s="61"/>
      <c r="C8" s="22">
        <f t="shared" ref="C8:H8" si="0">SUM(C10,C18,C28,C38,C48,C58,C62,C70,C74)</f>
        <v>51113088</v>
      </c>
      <c r="D8" s="22">
        <f t="shared" si="0"/>
        <v>4558853.1000000006</v>
      </c>
      <c r="E8" s="22">
        <f t="shared" si="0"/>
        <v>55671941.099999994</v>
      </c>
      <c r="F8" s="22">
        <f t="shared" si="0"/>
        <v>52811120.339999996</v>
      </c>
      <c r="G8" s="22">
        <f t="shared" si="0"/>
        <v>46570465.780000001</v>
      </c>
      <c r="H8" s="22">
        <f t="shared" si="0"/>
        <v>2860820.76</v>
      </c>
      <c r="I8" t="s">
        <v>102</v>
      </c>
      <c r="J8" s="25" t="s">
        <v>103</v>
      </c>
      <c r="K8" s="55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6240654.5599999949</v>
      </c>
      <c r="J9" s="25">
        <f>+F8-G8</f>
        <v>6240654.5599999949</v>
      </c>
      <c r="K9" s="34">
        <f>+SUM(K1:K8)</f>
        <v>9389596.1000000015</v>
      </c>
      <c r="L9" s="36" t="s">
        <v>107</v>
      </c>
    </row>
    <row r="10" spans="1:12" x14ac:dyDescent="0.25">
      <c r="A10" s="56" t="s">
        <v>13</v>
      </c>
      <c r="B10" s="57"/>
      <c r="C10" s="23">
        <f>SUM(C11:C17)</f>
        <v>29844651</v>
      </c>
      <c r="D10" s="23">
        <f t="shared" ref="D10:G10" si="1">SUM(D11:D17)</f>
        <v>1616103</v>
      </c>
      <c r="E10" s="23">
        <f t="shared" si="1"/>
        <v>31460754</v>
      </c>
      <c r="F10" s="23">
        <f t="shared" si="1"/>
        <v>31460753.98</v>
      </c>
      <c r="G10" s="23">
        <f t="shared" si="1"/>
        <v>27418416.469999999</v>
      </c>
      <c r="H10" s="23">
        <f>SUM(H11:H17)</f>
        <v>2.0000000018626451E-2</v>
      </c>
      <c r="I10" s="25">
        <f>+F10-G10</f>
        <v>4042337.5100000016</v>
      </c>
      <c r="J10" s="25">
        <f>+I10+I18+I28+I48</f>
        <v>6240654.5600000024</v>
      </c>
      <c r="K10" s="25">
        <f>+F83-G83</f>
        <v>3075977.5300000012</v>
      </c>
    </row>
    <row r="11" spans="1:12" x14ac:dyDescent="0.25">
      <c r="A11" s="9"/>
      <c r="B11" s="10" t="s">
        <v>14</v>
      </c>
      <c r="C11" s="35">
        <v>21392930</v>
      </c>
      <c r="D11" s="37">
        <v>83079.5</v>
      </c>
      <c r="E11" s="19">
        <f>+D11+C11</f>
        <v>21476009.5</v>
      </c>
      <c r="F11" s="38">
        <v>21476009.5</v>
      </c>
      <c r="G11" s="38">
        <v>20781538.5</v>
      </c>
      <c r="H11" s="19">
        <f>+E11-F11</f>
        <v>0</v>
      </c>
      <c r="I11" s="26">
        <f>+F11-G11</f>
        <v>694471</v>
      </c>
      <c r="J11" s="25">
        <f>+I85+I93++I103</f>
        <v>3075977.5300000017</v>
      </c>
      <c r="K11" s="25">
        <v>1412951</v>
      </c>
      <c r="L11" s="25">
        <f>+I11+I13-K11</f>
        <v>2027798.94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35">
        <v>6305789</v>
      </c>
      <c r="D13" s="37">
        <v>-177805</v>
      </c>
      <c r="E13" s="19">
        <f t="shared" si="2"/>
        <v>6127984</v>
      </c>
      <c r="F13" s="38">
        <v>6127984</v>
      </c>
      <c r="G13" s="38">
        <v>3381705.06</v>
      </c>
      <c r="H13" s="19">
        <f t="shared" si="3"/>
        <v>0</v>
      </c>
      <c r="I13" s="26">
        <f>+F13-G13</f>
        <v>2746278.94</v>
      </c>
    </row>
    <row r="14" spans="1:12" x14ac:dyDescent="0.25">
      <c r="A14" s="9"/>
      <c r="B14" s="10" t="s">
        <v>17</v>
      </c>
      <c r="C14" s="35">
        <v>2145932</v>
      </c>
      <c r="D14" s="37">
        <v>1710828.5</v>
      </c>
      <c r="E14" s="19">
        <f t="shared" si="2"/>
        <v>3856760.5</v>
      </c>
      <c r="F14" s="38">
        <v>3856760.48</v>
      </c>
      <c r="G14" s="38">
        <v>3255172.91</v>
      </c>
      <c r="H14" s="19">
        <f t="shared" si="3"/>
        <v>2.0000000018626451E-2</v>
      </c>
      <c r="I14" s="26">
        <f t="shared" si="4"/>
        <v>601587.56999999983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5">
        <v>30263.39</v>
      </c>
    </row>
    <row r="18" spans="1:15" x14ac:dyDescent="0.25">
      <c r="A18" s="56" t="s">
        <v>21</v>
      </c>
      <c r="B18" s="57"/>
      <c r="C18" s="23">
        <f t="shared" ref="C18:G18" si="5">SUM(C19:C27)</f>
        <v>4149647</v>
      </c>
      <c r="D18" s="23">
        <f t="shared" si="5"/>
        <v>3285492.72</v>
      </c>
      <c r="E18" s="23">
        <f t="shared" si="5"/>
        <v>7435139.7200000007</v>
      </c>
      <c r="F18" s="23">
        <f t="shared" si="5"/>
        <v>6687027.2000000002</v>
      </c>
      <c r="G18" s="23">
        <f t="shared" si="5"/>
        <v>5665559.0299999993</v>
      </c>
      <c r="H18" s="23">
        <f>SUM(H19:H27)</f>
        <v>748112.52000000025</v>
      </c>
      <c r="I18" s="25">
        <f>+F18-G18</f>
        <v>1021468.1700000009</v>
      </c>
    </row>
    <row r="19" spans="1:15" x14ac:dyDescent="0.25">
      <c r="A19" s="9"/>
      <c r="B19" s="10" t="s">
        <v>22</v>
      </c>
      <c r="C19" s="39">
        <v>1751733</v>
      </c>
      <c r="D19" s="39">
        <v>2754577.31</v>
      </c>
      <c r="E19" s="19">
        <f>+D19+C19</f>
        <v>4506310.3100000005</v>
      </c>
      <c r="F19" s="40">
        <v>3802180.14</v>
      </c>
      <c r="G19" s="40">
        <v>2917596.11</v>
      </c>
      <c r="H19" s="19">
        <f t="shared" si="3"/>
        <v>704130.17000000039</v>
      </c>
      <c r="I19" s="32">
        <f t="shared" si="4"/>
        <v>884584.03000000026</v>
      </c>
    </row>
    <row r="20" spans="1:15" x14ac:dyDescent="0.25">
      <c r="A20" s="9"/>
      <c r="B20" s="10" t="s">
        <v>23</v>
      </c>
      <c r="C20" s="39">
        <v>2000</v>
      </c>
      <c r="D20" s="39">
        <v>71346.22</v>
      </c>
      <c r="E20" s="19">
        <f t="shared" ref="E20:E57" si="6">+D20+C20</f>
        <v>73346.22</v>
      </c>
      <c r="F20" s="40">
        <v>71346.22</v>
      </c>
      <c r="G20" s="40">
        <v>71346.22</v>
      </c>
      <c r="H20" s="19">
        <f t="shared" si="3"/>
        <v>2000</v>
      </c>
      <c r="I20" s="25">
        <f t="shared" si="4"/>
        <v>0</v>
      </c>
    </row>
    <row r="21" spans="1:15" x14ac:dyDescent="0.25">
      <c r="A21" s="9"/>
      <c r="B21" s="10" t="s">
        <v>24</v>
      </c>
      <c r="C21" s="39">
        <v>0</v>
      </c>
      <c r="D21" s="39">
        <v>0</v>
      </c>
      <c r="E21" s="19">
        <f>+D21+C21</f>
        <v>0</v>
      </c>
      <c r="F21" s="40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39">
        <v>511487</v>
      </c>
      <c r="D22" s="39">
        <v>227588.94</v>
      </c>
      <c r="E22" s="19">
        <f>+D22+C22</f>
        <v>739075.94</v>
      </c>
      <c r="F22" s="40">
        <v>739075.94</v>
      </c>
      <c r="G22" s="40">
        <v>731046.42</v>
      </c>
      <c r="H22" s="19">
        <f t="shared" si="3"/>
        <v>0</v>
      </c>
      <c r="I22" s="32">
        <f t="shared" si="4"/>
        <v>8029.5199999999022</v>
      </c>
    </row>
    <row r="23" spans="1:15" x14ac:dyDescent="0.25">
      <c r="A23" s="9"/>
      <c r="B23" s="10" t="s">
        <v>26</v>
      </c>
      <c r="C23" s="39">
        <v>114732</v>
      </c>
      <c r="D23" s="39">
        <v>15549.32</v>
      </c>
      <c r="E23" s="19">
        <f t="shared" si="6"/>
        <v>130281.32</v>
      </c>
      <c r="F23" s="40">
        <v>101706.89</v>
      </c>
      <c r="G23" s="40">
        <v>95721.29</v>
      </c>
      <c r="H23" s="19">
        <f t="shared" si="3"/>
        <v>28574.430000000008</v>
      </c>
      <c r="I23" s="32">
        <f t="shared" si="4"/>
        <v>5985.6000000000058</v>
      </c>
    </row>
    <row r="24" spans="1:15" x14ac:dyDescent="0.25">
      <c r="A24" s="9"/>
      <c r="B24" s="10" t="s">
        <v>27</v>
      </c>
      <c r="C24" s="39">
        <v>542500</v>
      </c>
      <c r="D24" s="39">
        <v>-177713.15</v>
      </c>
      <c r="E24" s="19">
        <f t="shared" si="6"/>
        <v>364786.85</v>
      </c>
      <c r="F24" s="40">
        <v>354786.85</v>
      </c>
      <c r="G24" s="40">
        <v>354786.85</v>
      </c>
      <c r="H24" s="19">
        <f t="shared" si="3"/>
        <v>10000</v>
      </c>
      <c r="I24" s="32">
        <f t="shared" si="4"/>
        <v>0</v>
      </c>
    </row>
    <row r="25" spans="1:15" x14ac:dyDescent="0.25">
      <c r="A25" s="9"/>
      <c r="B25" s="10" t="s">
        <v>28</v>
      </c>
      <c r="C25" s="39">
        <v>456770</v>
      </c>
      <c r="D25" s="39">
        <v>-54765.61</v>
      </c>
      <c r="E25" s="19">
        <f t="shared" si="6"/>
        <v>402004.39</v>
      </c>
      <c r="F25" s="40">
        <v>399466.83</v>
      </c>
      <c r="G25" s="40">
        <v>399466.83</v>
      </c>
      <c r="H25" s="19">
        <f t="shared" si="3"/>
        <v>2537.5599999999977</v>
      </c>
      <c r="I25" s="32">
        <f t="shared" si="4"/>
        <v>0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40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39">
        <v>770425</v>
      </c>
      <c r="D27" s="39">
        <v>448909.69</v>
      </c>
      <c r="E27" s="19">
        <f t="shared" si="6"/>
        <v>1219334.69</v>
      </c>
      <c r="F27" s="40">
        <v>1218464.33</v>
      </c>
      <c r="G27" s="40">
        <v>1095595.31</v>
      </c>
      <c r="H27" s="19">
        <f t="shared" si="3"/>
        <v>870.35999999986961</v>
      </c>
      <c r="I27" s="32">
        <f t="shared" si="4"/>
        <v>122869.02000000002</v>
      </c>
    </row>
    <row r="28" spans="1:15" x14ac:dyDescent="0.25">
      <c r="A28" s="56" t="s">
        <v>31</v>
      </c>
      <c r="B28" s="57"/>
      <c r="C28" s="23">
        <f t="shared" ref="C28:H28" si="7">SUM(C29:C37)</f>
        <v>14769767</v>
      </c>
      <c r="D28" s="23">
        <f t="shared" si="7"/>
        <v>-2162193.5700000003</v>
      </c>
      <c r="E28" s="23">
        <f t="shared" si="7"/>
        <v>12607573.43</v>
      </c>
      <c r="F28" s="23">
        <f t="shared" si="7"/>
        <v>10827160.32</v>
      </c>
      <c r="G28" s="23">
        <f t="shared" si="7"/>
        <v>10596739.34</v>
      </c>
      <c r="H28" s="23">
        <f t="shared" si="7"/>
        <v>1780413.1099999996</v>
      </c>
      <c r="I28" s="27">
        <f>+F28-G28</f>
        <v>230420.98000000045</v>
      </c>
    </row>
    <row r="29" spans="1:15" x14ac:dyDescent="0.25">
      <c r="A29" s="9"/>
      <c r="B29" s="10" t="s">
        <v>32</v>
      </c>
      <c r="C29" s="41">
        <v>1731610</v>
      </c>
      <c r="D29" s="41">
        <v>-668978.28</v>
      </c>
      <c r="E29" s="19">
        <f t="shared" si="6"/>
        <v>1062631.72</v>
      </c>
      <c r="F29" s="42">
        <v>845922.76</v>
      </c>
      <c r="G29" s="42">
        <v>845922.76</v>
      </c>
      <c r="H29" s="19">
        <f t="shared" si="3"/>
        <v>216708.95999999996</v>
      </c>
      <c r="I29" s="32">
        <f t="shared" si="4"/>
        <v>0</v>
      </c>
    </row>
    <row r="30" spans="1:15" x14ac:dyDescent="0.25">
      <c r="A30" s="9"/>
      <c r="B30" s="10" t="s">
        <v>33</v>
      </c>
      <c r="C30" s="41">
        <v>787639</v>
      </c>
      <c r="D30" s="41">
        <v>-27093.06</v>
      </c>
      <c r="E30" s="19">
        <f t="shared" si="6"/>
        <v>760545.94</v>
      </c>
      <c r="F30" s="42">
        <v>518787.94</v>
      </c>
      <c r="G30" s="42">
        <v>518787.94</v>
      </c>
      <c r="H30" s="19">
        <f t="shared" si="3"/>
        <v>241757.99999999994</v>
      </c>
      <c r="I30" s="32">
        <f t="shared" si="4"/>
        <v>0</v>
      </c>
    </row>
    <row r="31" spans="1:15" x14ac:dyDescent="0.25">
      <c r="A31" s="9"/>
      <c r="B31" s="10" t="s">
        <v>34</v>
      </c>
      <c r="C31" s="41">
        <v>3742092</v>
      </c>
      <c r="D31" s="41">
        <v>-218843.49</v>
      </c>
      <c r="E31" s="19">
        <f t="shared" si="6"/>
        <v>3523248.51</v>
      </c>
      <c r="F31" s="42">
        <v>3417874.43</v>
      </c>
      <c r="G31" s="42">
        <v>3297663.3</v>
      </c>
      <c r="H31" s="19">
        <f t="shared" si="3"/>
        <v>105374.07999999961</v>
      </c>
      <c r="I31" s="27">
        <f t="shared" si="4"/>
        <v>120211.13000000035</v>
      </c>
    </row>
    <row r="32" spans="1:15" x14ac:dyDescent="0.25">
      <c r="A32" s="9"/>
      <c r="B32" s="10" t="s">
        <v>35</v>
      </c>
      <c r="C32" s="41">
        <v>926396</v>
      </c>
      <c r="D32" s="41">
        <v>-61454.39</v>
      </c>
      <c r="E32" s="19">
        <f t="shared" si="6"/>
        <v>864941.61</v>
      </c>
      <c r="F32" s="42">
        <v>864941.61</v>
      </c>
      <c r="G32" s="42">
        <v>864941.61</v>
      </c>
      <c r="H32" s="19">
        <f t="shared" si="3"/>
        <v>0</v>
      </c>
      <c r="I32" s="27">
        <f t="shared" si="4"/>
        <v>0</v>
      </c>
    </row>
    <row r="33" spans="1:9" x14ac:dyDescent="0.25">
      <c r="A33" s="9"/>
      <c r="B33" s="10" t="s">
        <v>36</v>
      </c>
      <c r="C33" s="41">
        <v>2410675</v>
      </c>
      <c r="D33" s="41">
        <v>-858411.96</v>
      </c>
      <c r="E33" s="19">
        <f t="shared" si="6"/>
        <v>1552263.04</v>
      </c>
      <c r="F33" s="42">
        <v>1447660.31</v>
      </c>
      <c r="G33" s="42">
        <v>1386690.71</v>
      </c>
      <c r="H33" s="19">
        <f t="shared" si="3"/>
        <v>104602.72999999998</v>
      </c>
      <c r="I33" s="32">
        <f t="shared" si="4"/>
        <v>60969.600000000093</v>
      </c>
    </row>
    <row r="34" spans="1:9" x14ac:dyDescent="0.25">
      <c r="A34" s="9"/>
      <c r="B34" s="10" t="s">
        <v>37</v>
      </c>
      <c r="C34" s="41">
        <v>882426</v>
      </c>
      <c r="D34" s="41">
        <v>22565.89</v>
      </c>
      <c r="E34" s="19">
        <f t="shared" si="6"/>
        <v>904991.89</v>
      </c>
      <c r="F34" s="42">
        <v>695196.39</v>
      </c>
      <c r="G34" s="42">
        <v>645956.14</v>
      </c>
      <c r="H34" s="19">
        <f t="shared" si="3"/>
        <v>209795.5</v>
      </c>
      <c r="I34" s="32">
        <f t="shared" si="4"/>
        <v>49240.25</v>
      </c>
    </row>
    <row r="35" spans="1:9" x14ac:dyDescent="0.25">
      <c r="A35" s="9"/>
      <c r="B35" s="10" t="s">
        <v>38</v>
      </c>
      <c r="C35" s="41">
        <v>390150</v>
      </c>
      <c r="D35" s="41">
        <v>-213408.49</v>
      </c>
      <c r="E35" s="19">
        <f t="shared" si="6"/>
        <v>176741.51</v>
      </c>
      <c r="F35" s="42">
        <v>124591.51</v>
      </c>
      <c r="G35" s="42">
        <v>124591.51</v>
      </c>
      <c r="H35" s="19">
        <f t="shared" si="3"/>
        <v>52150.000000000015</v>
      </c>
      <c r="I35" s="27">
        <f t="shared" si="4"/>
        <v>0</v>
      </c>
    </row>
    <row r="36" spans="1:9" x14ac:dyDescent="0.25">
      <c r="A36" s="9"/>
      <c r="B36" s="10" t="s">
        <v>39</v>
      </c>
      <c r="C36" s="41">
        <v>419088</v>
      </c>
      <c r="D36" s="41">
        <v>-158335.96</v>
      </c>
      <c r="E36" s="19">
        <f t="shared" si="6"/>
        <v>260752.04</v>
      </c>
      <c r="F36" s="42">
        <v>258215.76</v>
      </c>
      <c r="G36" s="42">
        <v>258215.76</v>
      </c>
      <c r="H36" s="19">
        <f t="shared" si="3"/>
        <v>2536.2799999999988</v>
      </c>
      <c r="I36" s="27">
        <f t="shared" si="4"/>
        <v>0</v>
      </c>
    </row>
    <row r="37" spans="1:9" x14ac:dyDescent="0.25">
      <c r="A37" s="9"/>
      <c r="B37" s="10" t="s">
        <v>40</v>
      </c>
      <c r="C37" s="41">
        <v>3479691</v>
      </c>
      <c r="D37" s="41">
        <v>21766.17</v>
      </c>
      <c r="E37" s="19">
        <f t="shared" si="6"/>
        <v>3501457.17</v>
      </c>
      <c r="F37" s="42">
        <v>2653969.61</v>
      </c>
      <c r="G37" s="42">
        <v>2653969.61</v>
      </c>
      <c r="H37" s="19">
        <f t="shared" si="3"/>
        <v>847487.56</v>
      </c>
      <c r="I37" s="27">
        <f t="shared" si="4"/>
        <v>0</v>
      </c>
    </row>
    <row r="38" spans="1:9" x14ac:dyDescent="0.25">
      <c r="A38" s="56" t="s">
        <v>41</v>
      </c>
      <c r="B38" s="57"/>
      <c r="C38" s="23">
        <f t="shared" ref="C38:H38" si="8">SUM(C39:C47)</f>
        <v>435624</v>
      </c>
      <c r="D38" s="23">
        <f t="shared" si="8"/>
        <v>166405.32999999999</v>
      </c>
      <c r="E38" s="23">
        <f t="shared" si="8"/>
        <v>602029.32999999996</v>
      </c>
      <c r="F38" s="23">
        <f t="shared" si="8"/>
        <v>269734.21999999997</v>
      </c>
      <c r="G38" s="23">
        <f t="shared" si="8"/>
        <v>269734.21999999997</v>
      </c>
      <c r="H38" s="23">
        <f t="shared" si="8"/>
        <v>332295.11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3">
        <v>435624</v>
      </c>
      <c r="D42" s="43">
        <v>166405.32999999999</v>
      </c>
      <c r="E42" s="19">
        <f t="shared" si="6"/>
        <v>602029.32999999996</v>
      </c>
      <c r="F42" s="44">
        <v>269734.21999999997</v>
      </c>
      <c r="G42" s="44">
        <v>269734.21999999997</v>
      </c>
      <c r="H42" s="19">
        <f t="shared" si="3"/>
        <v>332295.11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56" t="s">
        <v>51</v>
      </c>
      <c r="B48" s="57"/>
      <c r="C48" s="23">
        <f t="shared" ref="C48:H48" si="9">SUM(C49:C57)</f>
        <v>1913399</v>
      </c>
      <c r="D48" s="23">
        <f t="shared" si="9"/>
        <v>1653045.6199999999</v>
      </c>
      <c r="E48" s="23">
        <f t="shared" si="9"/>
        <v>3566444.62</v>
      </c>
      <c r="F48" s="23">
        <f t="shared" si="9"/>
        <v>3566444.62</v>
      </c>
      <c r="G48" s="23">
        <f t="shared" si="9"/>
        <v>2620016.7200000002</v>
      </c>
      <c r="H48" s="23">
        <f t="shared" si="9"/>
        <v>0</v>
      </c>
      <c r="I48" s="27">
        <f>+F48-G48</f>
        <v>946427.89999999991</v>
      </c>
    </row>
    <row r="49" spans="1:9" x14ac:dyDescent="0.25">
      <c r="A49" s="9"/>
      <c r="B49" s="10" t="s">
        <v>52</v>
      </c>
      <c r="C49" s="45">
        <v>1001937</v>
      </c>
      <c r="D49" s="45">
        <v>925635.33</v>
      </c>
      <c r="E49" s="19">
        <f t="shared" si="6"/>
        <v>1927572.33</v>
      </c>
      <c r="F49" s="46">
        <v>1927572.33</v>
      </c>
      <c r="G49" s="46">
        <v>1658715.51</v>
      </c>
      <c r="H49" s="19">
        <f t="shared" si="3"/>
        <v>0</v>
      </c>
      <c r="I49" s="32">
        <f>+F49-G49</f>
        <v>268856.82000000007</v>
      </c>
    </row>
    <row r="50" spans="1:9" x14ac:dyDescent="0.25">
      <c r="A50" s="9"/>
      <c r="B50" s="10" t="s">
        <v>53</v>
      </c>
      <c r="C50" s="45">
        <v>657384</v>
      </c>
      <c r="D50" s="45">
        <v>222598.11</v>
      </c>
      <c r="E50" s="19">
        <f t="shared" si="6"/>
        <v>879982.11</v>
      </c>
      <c r="F50" s="46">
        <v>879982.11</v>
      </c>
      <c r="G50" s="46">
        <v>667662.67000000004</v>
      </c>
      <c r="H50" s="19">
        <f t="shared" si="3"/>
        <v>0</v>
      </c>
      <c r="I50" s="32">
        <f>+F50-G50</f>
        <v>212319.43999999994</v>
      </c>
    </row>
    <row r="51" spans="1:9" x14ac:dyDescent="0.25">
      <c r="A51" s="9"/>
      <c r="B51" s="10" t="s">
        <v>54</v>
      </c>
      <c r="C51" s="45">
        <v>0</v>
      </c>
      <c r="D51" s="45">
        <v>0</v>
      </c>
      <c r="E51" s="19">
        <f t="shared" si="6"/>
        <v>0</v>
      </c>
      <c r="F51" s="46">
        <v>0</v>
      </c>
      <c r="G51" s="46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5">
        <v>0</v>
      </c>
      <c r="D52" s="45">
        <v>0</v>
      </c>
      <c r="E52" s="19">
        <f t="shared" si="6"/>
        <v>0</v>
      </c>
      <c r="F52" s="46">
        <v>0</v>
      </c>
      <c r="G52" s="46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5">
        <v>0</v>
      </c>
      <c r="D53" s="45">
        <v>0</v>
      </c>
      <c r="E53" s="19">
        <f t="shared" si="6"/>
        <v>0</v>
      </c>
      <c r="F53" s="46">
        <v>0</v>
      </c>
      <c r="G53" s="46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5">
        <v>254078</v>
      </c>
      <c r="D54" s="45">
        <v>504812.18</v>
      </c>
      <c r="E54" s="19">
        <f t="shared" si="6"/>
        <v>758890.17999999993</v>
      </c>
      <c r="F54" s="46">
        <v>758890.18</v>
      </c>
      <c r="G54" s="46">
        <v>293638.53999999998</v>
      </c>
      <c r="H54" s="19">
        <f t="shared" si="3"/>
        <v>0</v>
      </c>
      <c r="I54" s="32">
        <f>+F54-G54</f>
        <v>465251.64000000007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7">
        <f t="shared" si="4"/>
        <v>0</v>
      </c>
    </row>
    <row r="58" spans="1:9" x14ac:dyDescent="0.25">
      <c r="A58" s="56" t="s">
        <v>61</v>
      </c>
      <c r="B58" s="57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56" t="s">
        <v>65</v>
      </c>
      <c r="B62" s="57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7">
        <f t="shared" si="4"/>
        <v>0</v>
      </c>
    </row>
    <row r="70" spans="1:9" x14ac:dyDescent="0.25">
      <c r="A70" s="56" t="s">
        <v>73</v>
      </c>
      <c r="B70" s="57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56" t="s">
        <v>77</v>
      </c>
      <c r="B74" s="57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58"/>
      <c r="B82" s="59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56" t="s">
        <v>85</v>
      </c>
      <c r="B83" s="57"/>
      <c r="C83" s="23">
        <f t="shared" ref="C83:H83" si="19">SUM(C85,C93,C103,C113,C123,C133,C137,C145,C149)</f>
        <v>27952008</v>
      </c>
      <c r="D83" s="23">
        <f t="shared" si="19"/>
        <v>5253924.95</v>
      </c>
      <c r="E83" s="23">
        <f t="shared" si="19"/>
        <v>33205932.949999999</v>
      </c>
      <c r="F83" s="23">
        <f>SUM(F85,F93,F103,F113,F123,F133,F137,F145,F149)</f>
        <v>33165932.890000001</v>
      </c>
      <c r="G83" s="23">
        <f t="shared" si="19"/>
        <v>30089955.359999999</v>
      </c>
      <c r="H83" s="23">
        <f t="shared" si="19"/>
        <v>40000.059999999823</v>
      </c>
      <c r="I83" s="27">
        <f t="shared" si="18"/>
        <v>3075977.5300000012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56" t="s">
        <v>13</v>
      </c>
      <c r="B85" s="57"/>
      <c r="C85" s="23">
        <f t="shared" ref="C85:H85" si="20">SUM(C86:C92)</f>
        <v>27952008</v>
      </c>
      <c r="D85" s="23">
        <f t="shared" si="20"/>
        <v>1616103</v>
      </c>
      <c r="E85" s="23">
        <f t="shared" si="20"/>
        <v>29568111</v>
      </c>
      <c r="F85" s="23">
        <f t="shared" si="20"/>
        <v>29568110.990000002</v>
      </c>
      <c r="G85" s="23">
        <f t="shared" si="20"/>
        <v>28959319.41</v>
      </c>
      <c r="H85" s="23">
        <f t="shared" si="20"/>
        <v>9.9999997764825821E-3</v>
      </c>
      <c r="I85" s="27">
        <f>+F85-G85</f>
        <v>608791.58000000194</v>
      </c>
    </row>
    <row r="86" spans="1:9" x14ac:dyDescent="0.25">
      <c r="A86" s="9"/>
      <c r="B86" s="10" t="s">
        <v>14</v>
      </c>
      <c r="C86" s="16">
        <v>21392930</v>
      </c>
      <c r="D86" s="16">
        <v>83079.5</v>
      </c>
      <c r="E86" s="19">
        <f t="shared" ref="E86:E92" si="21">SUM(C86,D86)</f>
        <v>21476009.5</v>
      </c>
      <c r="F86" s="16">
        <v>21476009.5</v>
      </c>
      <c r="G86" s="16">
        <v>21468805.5</v>
      </c>
      <c r="H86" s="19">
        <f t="shared" ref="H86:H102" si="22">SUM(E86-F86)</f>
        <v>0</v>
      </c>
      <c r="I86" s="26">
        <f t="shared" si="18"/>
        <v>7204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4413146</v>
      </c>
      <c r="D88" s="16">
        <v>-177805</v>
      </c>
      <c r="E88" s="19">
        <f t="shared" si="21"/>
        <v>4235341</v>
      </c>
      <c r="F88" s="16">
        <v>4235341</v>
      </c>
      <c r="G88" s="16">
        <v>4235341</v>
      </c>
      <c r="H88" s="19">
        <f t="shared" si="22"/>
        <v>0</v>
      </c>
      <c r="I88" s="26">
        <f t="shared" si="18"/>
        <v>0</v>
      </c>
    </row>
    <row r="89" spans="1:9" x14ac:dyDescent="0.25">
      <c r="A89" s="9"/>
      <c r="B89" s="10" t="s">
        <v>17</v>
      </c>
      <c r="C89" s="16">
        <v>2145932</v>
      </c>
      <c r="D89" s="16">
        <v>1710828.5</v>
      </c>
      <c r="E89" s="19">
        <f t="shared" si="21"/>
        <v>3856760.5</v>
      </c>
      <c r="F89" s="16">
        <v>3856760.49</v>
      </c>
      <c r="G89" s="16">
        <v>3255172.91</v>
      </c>
      <c r="H89" s="19">
        <f t="shared" si="22"/>
        <v>9.9999997764825821E-3</v>
      </c>
      <c r="I89" s="26">
        <f t="shared" si="18"/>
        <v>601587.58000000007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56" t="s">
        <v>21</v>
      </c>
      <c r="B93" s="57"/>
      <c r="C93" s="23">
        <f t="shared" ref="C93:H93" si="23">SUM(C94:C102)</f>
        <v>0</v>
      </c>
      <c r="D93" s="23">
        <f t="shared" si="23"/>
        <v>1686715.2699999998</v>
      </c>
      <c r="E93" s="23">
        <f t="shared" si="23"/>
        <v>1686715.2699999998</v>
      </c>
      <c r="F93" s="23">
        <f t="shared" si="23"/>
        <v>1686715.22</v>
      </c>
      <c r="G93" s="23">
        <f t="shared" si="23"/>
        <v>38085.379999999997</v>
      </c>
      <c r="H93" s="23">
        <f t="shared" si="23"/>
        <v>5.0000000046566129E-2</v>
      </c>
      <c r="I93" s="27">
        <f>+F93-G93</f>
        <v>1648629.84</v>
      </c>
    </row>
    <row r="94" spans="1:9" x14ac:dyDescent="0.25">
      <c r="A94" s="9"/>
      <c r="B94" s="10" t="s">
        <v>22</v>
      </c>
      <c r="C94" s="16">
        <v>0</v>
      </c>
      <c r="D94" s="16">
        <v>822607.26</v>
      </c>
      <c r="E94" s="19">
        <f t="shared" ref="E94:E102" si="24">SUM(C94,D94)</f>
        <v>822607.26</v>
      </c>
      <c r="F94" s="16">
        <v>822607.21</v>
      </c>
      <c r="G94" s="16">
        <v>38085.379999999997</v>
      </c>
      <c r="H94" s="19">
        <f t="shared" si="22"/>
        <v>5.0000000046566129E-2</v>
      </c>
      <c r="I94" s="32">
        <f t="shared" si="18"/>
        <v>784521.83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477326.64</v>
      </c>
      <c r="E97" s="19">
        <f t="shared" si="24"/>
        <v>477326.64</v>
      </c>
      <c r="F97" s="16">
        <v>477326.64</v>
      </c>
      <c r="G97" s="16">
        <v>0</v>
      </c>
      <c r="H97" s="19">
        <f t="shared" si="22"/>
        <v>0</v>
      </c>
      <c r="I97" s="32">
        <f t="shared" si="18"/>
        <v>477326.64</v>
      </c>
    </row>
    <row r="98" spans="1:10" x14ac:dyDescent="0.25">
      <c r="A98" s="9"/>
      <c r="B98" s="10" t="s">
        <v>26</v>
      </c>
      <c r="C98" s="16">
        <v>0</v>
      </c>
      <c r="D98" s="16">
        <v>50410.48</v>
      </c>
      <c r="E98" s="19">
        <f t="shared" si="24"/>
        <v>50410.48</v>
      </c>
      <c r="F98" s="16">
        <v>50410.48</v>
      </c>
      <c r="G98" s="16">
        <v>0</v>
      </c>
      <c r="H98" s="19">
        <f t="shared" si="22"/>
        <v>0</v>
      </c>
      <c r="I98" s="32">
        <f t="shared" si="18"/>
        <v>50410.48</v>
      </c>
    </row>
    <row r="99" spans="1:10" x14ac:dyDescent="0.25">
      <c r="A99" s="9"/>
      <c r="B99" s="10" t="s">
        <v>27</v>
      </c>
      <c r="C99" s="16">
        <v>0</v>
      </c>
      <c r="D99" s="16">
        <v>133326.65</v>
      </c>
      <c r="E99" s="19">
        <f t="shared" si="24"/>
        <v>133326.65</v>
      </c>
      <c r="F99" s="16">
        <v>133326.65</v>
      </c>
      <c r="G99" s="16">
        <v>0</v>
      </c>
      <c r="H99" s="19">
        <f t="shared" si="22"/>
        <v>0</v>
      </c>
      <c r="I99" s="27">
        <f t="shared" si="18"/>
        <v>133326.65</v>
      </c>
    </row>
    <row r="100" spans="1:10" x14ac:dyDescent="0.25">
      <c r="A100" s="9"/>
      <c r="B100" s="10" t="s">
        <v>28</v>
      </c>
      <c r="C100" s="16">
        <v>0</v>
      </c>
      <c r="D100" s="16">
        <v>89947.18</v>
      </c>
      <c r="E100" s="19">
        <f t="shared" si="24"/>
        <v>89947.18</v>
      </c>
      <c r="F100" s="16">
        <v>89947.18</v>
      </c>
      <c r="G100" s="16">
        <v>0</v>
      </c>
      <c r="H100" s="19">
        <f t="shared" si="22"/>
        <v>0</v>
      </c>
      <c r="I100" s="32">
        <f t="shared" si="18"/>
        <v>89947.18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113097.06</v>
      </c>
      <c r="E102" s="19">
        <f t="shared" si="24"/>
        <v>113097.06</v>
      </c>
      <c r="F102" s="16">
        <v>113097.06</v>
      </c>
      <c r="G102" s="16">
        <v>0</v>
      </c>
      <c r="H102" s="19">
        <f t="shared" si="22"/>
        <v>0</v>
      </c>
      <c r="I102" s="32">
        <f t="shared" si="18"/>
        <v>113097.06</v>
      </c>
    </row>
    <row r="103" spans="1:10" x14ac:dyDescent="0.25">
      <c r="A103" s="56" t="s">
        <v>31</v>
      </c>
      <c r="B103" s="57"/>
      <c r="C103" s="23">
        <f t="shared" ref="C103:H103" si="25">SUM(C104:C112)</f>
        <v>0</v>
      </c>
      <c r="D103" s="23">
        <f t="shared" si="25"/>
        <v>896396.11</v>
      </c>
      <c r="E103" s="23">
        <f t="shared" si="25"/>
        <v>896396.11</v>
      </c>
      <c r="F103" s="23">
        <f t="shared" si="25"/>
        <v>896396.11</v>
      </c>
      <c r="G103" s="23">
        <f t="shared" si="25"/>
        <v>77840</v>
      </c>
      <c r="H103" s="23">
        <f t="shared" si="25"/>
        <v>0</v>
      </c>
      <c r="I103" s="27">
        <f>+F103-G103</f>
        <v>818556.11</v>
      </c>
      <c r="J103" s="25">
        <f>+I103+I93</f>
        <v>2467185.9500000002</v>
      </c>
    </row>
    <row r="104" spans="1:10" x14ac:dyDescent="0.25">
      <c r="A104" s="9"/>
      <c r="B104" s="10" t="s">
        <v>32</v>
      </c>
      <c r="C104" s="16">
        <v>0</v>
      </c>
      <c r="D104" s="16">
        <v>55000</v>
      </c>
      <c r="E104" s="19">
        <f>SUM(C104,D104)</f>
        <v>55000</v>
      </c>
      <c r="F104" s="16">
        <v>55000</v>
      </c>
      <c r="G104" s="16">
        <v>0</v>
      </c>
      <c r="H104" s="19">
        <f>SUM(E104-F104)</f>
        <v>0</v>
      </c>
      <c r="I104" s="32">
        <f t="shared" si="18"/>
        <v>55000</v>
      </c>
    </row>
    <row r="105" spans="1:10" x14ac:dyDescent="0.25">
      <c r="A105" s="9"/>
      <c r="B105" s="10" t="s">
        <v>33</v>
      </c>
      <c r="C105" s="16">
        <v>0</v>
      </c>
      <c r="D105" s="16">
        <v>19572.009999999998</v>
      </c>
      <c r="E105" s="19">
        <f t="shared" ref="E105:E112" si="26">SUM(C105,D105)</f>
        <v>19572.009999999998</v>
      </c>
      <c r="F105" s="16">
        <v>19572.009999999998</v>
      </c>
      <c r="G105" s="16">
        <v>0</v>
      </c>
      <c r="H105" s="19">
        <f t="shared" ref="H105:H132" si="27">SUM(E105-F105)</f>
        <v>0</v>
      </c>
      <c r="I105" s="27">
        <f t="shared" si="18"/>
        <v>19572.009999999998</v>
      </c>
    </row>
    <row r="106" spans="1:10" x14ac:dyDescent="0.25">
      <c r="A106" s="9"/>
      <c r="B106" s="10" t="s">
        <v>34</v>
      </c>
      <c r="C106" s="16">
        <v>0</v>
      </c>
      <c r="D106" s="16">
        <v>77840</v>
      </c>
      <c r="E106" s="19">
        <f t="shared" si="26"/>
        <v>77840</v>
      </c>
      <c r="F106" s="16">
        <v>77840</v>
      </c>
      <c r="G106" s="16">
        <v>77840</v>
      </c>
      <c r="H106" s="19">
        <f t="shared" si="27"/>
        <v>0</v>
      </c>
      <c r="I106" s="27">
        <f t="shared" si="18"/>
        <v>0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6"/>
        <v>0</v>
      </c>
      <c r="F107" s="16">
        <v>0</v>
      </c>
      <c r="G107" s="16">
        <v>0</v>
      </c>
      <c r="H107" s="19">
        <f t="shared" si="27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0</v>
      </c>
      <c r="D108" s="16">
        <v>711226.22</v>
      </c>
      <c r="E108" s="19">
        <f t="shared" si="26"/>
        <v>711226.22</v>
      </c>
      <c r="F108" s="16">
        <v>711226.22</v>
      </c>
      <c r="G108" s="16">
        <v>0</v>
      </c>
      <c r="H108" s="19">
        <f t="shared" si="27"/>
        <v>0</v>
      </c>
      <c r="I108" s="32">
        <f t="shared" si="18"/>
        <v>711226.22</v>
      </c>
    </row>
    <row r="109" spans="1:10" x14ac:dyDescent="0.25">
      <c r="A109" s="9"/>
      <c r="B109" s="10" t="s">
        <v>37</v>
      </c>
      <c r="C109" s="16">
        <v>0</v>
      </c>
      <c r="D109" s="16">
        <v>32757.88</v>
      </c>
      <c r="E109" s="19">
        <f t="shared" si="26"/>
        <v>32757.88</v>
      </c>
      <c r="F109" s="16">
        <v>32757.88</v>
      </c>
      <c r="G109" s="16">
        <v>0</v>
      </c>
      <c r="H109" s="19">
        <f t="shared" si="27"/>
        <v>0</v>
      </c>
      <c r="I109" s="32">
        <f t="shared" si="18"/>
        <v>32757.88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6"/>
        <v>0</v>
      </c>
      <c r="F110" s="16">
        <v>0</v>
      </c>
      <c r="G110" s="16">
        <v>0</v>
      </c>
      <c r="H110" s="19">
        <f t="shared" si="27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6"/>
        <v>0</v>
      </c>
      <c r="F111" s="16">
        <v>0</v>
      </c>
      <c r="G111" s="16">
        <v>0</v>
      </c>
      <c r="H111" s="19">
        <f t="shared" si="27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7">
        <f t="shared" si="18"/>
        <v>0</v>
      </c>
    </row>
    <row r="113" spans="1:9" x14ac:dyDescent="0.25">
      <c r="A113" s="56" t="s">
        <v>41</v>
      </c>
      <c r="B113" s="57"/>
      <c r="C113" s="23">
        <f t="shared" ref="C113:H113" si="28">SUM(C114:C122)</f>
        <v>0</v>
      </c>
      <c r="D113" s="23">
        <f t="shared" si="28"/>
        <v>291236.95</v>
      </c>
      <c r="E113" s="23">
        <f t="shared" si="28"/>
        <v>291236.95</v>
      </c>
      <c r="F113" s="23">
        <f t="shared" si="28"/>
        <v>291236.95</v>
      </c>
      <c r="G113" s="23">
        <f t="shared" si="28"/>
        <v>291236.95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/>
      <c r="D117" s="16">
        <v>291236.95</v>
      </c>
      <c r="E117" s="19">
        <f t="shared" si="29"/>
        <v>291236.95</v>
      </c>
      <c r="F117" s="16">
        <v>291236.95</v>
      </c>
      <c r="G117" s="16">
        <v>291236.95</v>
      </c>
      <c r="H117" s="24">
        <f t="shared" si="27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7">
        <f t="shared" si="18"/>
        <v>0</v>
      </c>
    </row>
    <row r="123" spans="1:9" x14ac:dyDescent="0.25">
      <c r="A123" s="56" t="s">
        <v>86</v>
      </c>
      <c r="B123" s="57"/>
      <c r="C123" s="23">
        <f t="shared" ref="C123:H123" si="30">SUM(C124:C132)</f>
        <v>0</v>
      </c>
      <c r="D123" s="23">
        <f t="shared" si="30"/>
        <v>763473.62</v>
      </c>
      <c r="E123" s="23">
        <f t="shared" si="30"/>
        <v>763473.62</v>
      </c>
      <c r="F123" s="23">
        <f t="shared" si="30"/>
        <v>723473.62</v>
      </c>
      <c r="G123" s="23">
        <f t="shared" si="30"/>
        <v>723473.62</v>
      </c>
      <c r="H123" s="23">
        <f t="shared" si="30"/>
        <v>40000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578512.82999999996</v>
      </c>
      <c r="E124" s="19">
        <f t="shared" ref="E124:E132" si="31">SUM(C124,D124)</f>
        <v>578512.82999999996</v>
      </c>
      <c r="F124" s="16">
        <v>538512.82999999996</v>
      </c>
      <c r="G124" s="16">
        <v>538512.82999999996</v>
      </c>
      <c r="H124" s="24">
        <f t="shared" si="27"/>
        <v>40000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164960.79</v>
      </c>
      <c r="E125" s="19">
        <f t="shared" si="31"/>
        <v>164960.79</v>
      </c>
      <c r="F125" s="16">
        <v>164960.79</v>
      </c>
      <c r="G125" s="16">
        <v>164960.79</v>
      </c>
      <c r="H125" s="24">
        <f t="shared" si="27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20000</v>
      </c>
      <c r="E129" s="19">
        <f t="shared" si="31"/>
        <v>20000</v>
      </c>
      <c r="F129" s="16">
        <v>20000</v>
      </c>
      <c r="G129" s="16">
        <v>20000</v>
      </c>
      <c r="H129" s="24">
        <f t="shared" si="27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  <c r="I132" s="2"/>
    </row>
    <row r="133" spans="1:9" x14ac:dyDescent="0.25">
      <c r="A133" s="56" t="s">
        <v>87</v>
      </c>
      <c r="B133" s="57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56" t="s">
        <v>65</v>
      </c>
      <c r="B137" s="57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56" t="s">
        <v>88</v>
      </c>
      <c r="B145" s="57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56" t="s">
        <v>77</v>
      </c>
      <c r="B149" s="57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56" t="s">
        <v>89</v>
      </c>
      <c r="B158" s="57"/>
      <c r="C158" s="23">
        <f t="shared" ref="C158:H158" si="38">SUM(C8,C83)</f>
        <v>79065096</v>
      </c>
      <c r="D158" s="23">
        <f t="shared" si="38"/>
        <v>9812778.0500000007</v>
      </c>
      <c r="E158" s="23">
        <f t="shared" si="38"/>
        <v>88877874.049999997</v>
      </c>
      <c r="F158" s="23">
        <f t="shared" si="38"/>
        <v>85977053.229999989</v>
      </c>
      <c r="G158" s="23">
        <f t="shared" si="38"/>
        <v>76660421.140000001</v>
      </c>
      <c r="H158" s="23">
        <f t="shared" si="38"/>
        <v>2900820.8199999994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2022-01-27T18:35:34Z</dcterms:modified>
</cp:coreProperties>
</file>